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1355" windowHeight="9210"/>
  </bookViews>
  <sheets>
    <sheet name="SALDOS BANCÁRIOS" sheetId="4" r:id="rId1"/>
    <sheet name="Variação" sheetId="5" r:id="rId2"/>
  </sheets>
  <calcPr calcId="124519"/>
</workbook>
</file>

<file path=xl/calcChain.xml><?xml version="1.0" encoding="utf-8"?>
<calcChain xmlns="http://schemas.openxmlformats.org/spreadsheetml/2006/main">
  <c r="H56" i="5"/>
  <c r="G56"/>
  <c r="G50"/>
  <c r="H44"/>
  <c r="G42"/>
  <c r="G23"/>
  <c r="H22"/>
  <c r="G18"/>
  <c r="H17"/>
  <c r="H12"/>
  <c r="G13"/>
  <c r="E59" i="4"/>
  <c r="D55" i="5"/>
  <c r="C53"/>
  <c r="C54"/>
  <c r="D30"/>
  <c r="B30"/>
  <c r="D11"/>
  <c r="D5" s="1"/>
  <c r="D52" s="1"/>
  <c r="C11"/>
  <c r="C5" s="1"/>
  <c r="B11"/>
  <c r="D16"/>
  <c r="C16"/>
  <c r="D21"/>
  <c r="C21"/>
  <c r="D26"/>
  <c r="C26"/>
  <c r="D56" s="1"/>
  <c r="D33"/>
  <c r="C33"/>
  <c r="C30" s="1"/>
  <c r="D39"/>
  <c r="B49"/>
  <c r="C49"/>
  <c r="E50"/>
  <c r="E49" s="1"/>
  <c r="E47"/>
  <c r="E46"/>
  <c r="E45"/>
  <c r="E44"/>
  <c r="E43"/>
  <c r="E42"/>
  <c r="E41"/>
  <c r="E40"/>
  <c r="E39" s="1"/>
  <c r="E37"/>
  <c r="E36"/>
  <c r="E35"/>
  <c r="E34"/>
  <c r="E33" s="1"/>
  <c r="B33"/>
  <c r="B36" i="4"/>
  <c r="E31" i="5" l="1"/>
  <c r="E30" s="1"/>
  <c r="E28"/>
  <c r="E27"/>
  <c r="E25"/>
  <c r="E24"/>
  <c r="E23"/>
  <c r="E22"/>
  <c r="E20"/>
  <c r="E19"/>
  <c r="E18"/>
  <c r="E17"/>
  <c r="E16" s="1"/>
  <c r="E13"/>
  <c r="E14"/>
  <c r="E15"/>
  <c r="E12"/>
  <c r="E9"/>
  <c r="E7"/>
  <c r="C39"/>
  <c r="E56" s="1"/>
  <c r="B39"/>
  <c r="B26"/>
  <c r="B21"/>
  <c r="B16"/>
  <c r="B5" s="1"/>
  <c r="D46" i="4"/>
  <c r="D47"/>
  <c r="D23"/>
  <c r="D55"/>
  <c r="C54"/>
  <c r="B54"/>
  <c r="D52"/>
  <c r="D51"/>
  <c r="D50"/>
  <c r="D49"/>
  <c r="D48"/>
  <c r="D45"/>
  <c r="D44"/>
  <c r="C42"/>
  <c r="B42"/>
  <c r="D40"/>
  <c r="D39"/>
  <c r="D38"/>
  <c r="D37"/>
  <c r="D36"/>
  <c r="D34"/>
  <c r="D31"/>
  <c r="C30"/>
  <c r="D28"/>
  <c r="D27"/>
  <c r="B26"/>
  <c r="D26" s="1"/>
  <c r="D25"/>
  <c r="D24"/>
  <c r="D22"/>
  <c r="B21"/>
  <c r="D21" s="1"/>
  <c r="D20"/>
  <c r="D19"/>
  <c r="D18"/>
  <c r="D17"/>
  <c r="B16"/>
  <c r="D16" s="1"/>
  <c r="D15"/>
  <c r="D14"/>
  <c r="D13"/>
  <c r="D12"/>
  <c r="B11"/>
  <c r="D11" s="1"/>
  <c r="D10"/>
  <c r="D8"/>
  <c r="D6"/>
  <c r="C5"/>
  <c r="E11" i="5" l="1"/>
  <c r="E5" s="1"/>
  <c r="E52" s="1"/>
  <c r="E21"/>
  <c r="E26"/>
  <c r="B52"/>
  <c r="D54" i="4"/>
  <c r="D42"/>
  <c r="B30"/>
  <c r="D30" s="1"/>
  <c r="C57"/>
  <c r="B5"/>
  <c r="B57" l="1"/>
  <c r="D57" s="1"/>
  <c r="D5"/>
  <c r="E32" l="1"/>
  <c r="E34"/>
  <c r="E42"/>
  <c r="E31"/>
  <c r="E54"/>
  <c r="E5"/>
  <c r="E57" l="1"/>
</calcChain>
</file>

<file path=xl/sharedStrings.xml><?xml version="1.0" encoding="utf-8"?>
<sst xmlns="http://schemas.openxmlformats.org/spreadsheetml/2006/main" count="128" uniqueCount="68">
  <si>
    <t>TOTAL</t>
  </si>
  <si>
    <t>BANCO DO BRASIL</t>
  </si>
  <si>
    <t>APLICAÇÃO</t>
  </si>
  <si>
    <t xml:space="preserve">8.161-2 - Movimento </t>
  </si>
  <si>
    <t>8.230-9 - Benefícios</t>
  </si>
  <si>
    <t>BB Previd TP IPCA II</t>
  </si>
  <si>
    <t>BB Previd RF IRF M1</t>
  </si>
  <si>
    <t>10.100-1 - Aplicações</t>
  </si>
  <si>
    <t>8.163-9 - Aporte</t>
  </si>
  <si>
    <t>10.734-4 - Comp. Previdenciária</t>
  </si>
  <si>
    <t>11.076-0</t>
  </si>
  <si>
    <t>NOME DO BANCO / FUNDO</t>
  </si>
  <si>
    <t>BANCO BRADESCO</t>
  </si>
  <si>
    <t>CUSTÓDIA - 1</t>
  </si>
  <si>
    <t>CUSTÓDIA - 2</t>
  </si>
  <si>
    <t>CUSTÓDIA - 4</t>
  </si>
  <si>
    <t>CUSTÓDIA - 5</t>
  </si>
  <si>
    <t>14.048-1 - Benefícios</t>
  </si>
  <si>
    <t>CAIXA ECONÔMICA FEDERAL</t>
  </si>
  <si>
    <t>Valor em Conta Corrente</t>
  </si>
  <si>
    <t>CAIXA FI BRASIL IMA-B 5 TP RF LP</t>
  </si>
  <si>
    <t>CAIXA FI BRASIL REF, DI L.Prazo</t>
  </si>
  <si>
    <t>CAIXA FI BRASIL IRF-M 1 TP</t>
  </si>
  <si>
    <t>CAIXA FI BRASIL IDKA IPCA 2A</t>
  </si>
  <si>
    <t>CAIXA FI BRASIL 2024 I TP RF</t>
  </si>
  <si>
    <t>TOTAL GERAL</t>
  </si>
  <si>
    <t>SICREDI COOPERATIVA</t>
  </si>
  <si>
    <t>FIC Institucional RF IMA-B</t>
  </si>
  <si>
    <t>SALDO CC</t>
  </si>
  <si>
    <t>PREVISCA</t>
  </si>
  <si>
    <t>POSIÇÃO FINANCEIRA</t>
  </si>
  <si>
    <t>13.357-4 - Saldo em Conta Corrente</t>
  </si>
  <si>
    <t>BB Previd RF IRF-M</t>
  </si>
  <si>
    <t xml:space="preserve">10.110-9 - Movimento </t>
  </si>
  <si>
    <t>CAIXA FI BRASIL IRF-M RF LP</t>
  </si>
  <si>
    <t>SILVONE GOUVEIA BARBOSA - Contador</t>
  </si>
  <si>
    <t>CAIXA FI AÇÕES BRASIL IBX50 **</t>
  </si>
  <si>
    <t>BB Ações Ibov Index **</t>
  </si>
  <si>
    <t>BB Ações IBrX Index **</t>
  </si>
  <si>
    <t>Legenda:</t>
  </si>
  <si>
    <t>** Aplicações em Renda Variável</t>
  </si>
  <si>
    <t>MARIA APARECIDA MENDES DA SILVA - Financeira</t>
  </si>
  <si>
    <t>Participação</t>
  </si>
  <si>
    <t>584.442-8 - Ag. 2856 - Matriz</t>
  </si>
  <si>
    <t>Variação em relação ao mês anterior</t>
  </si>
  <si>
    <t>13.357-4 - Bradesco FI RF IRF-M1 Tit.Publ</t>
  </si>
  <si>
    <t>BB Previd IMA-B TP</t>
  </si>
  <si>
    <t>EBERTON COSTA DE OLIVEIRA-Presidente</t>
  </si>
  <si>
    <t>BB Orev. IMA-B TP</t>
  </si>
  <si>
    <t xml:space="preserve">CAIXA FIC NOVO BRASIL IMA-B </t>
  </si>
  <si>
    <t>2020</t>
  </si>
  <si>
    <t>TOTAL DAS NTN-b Já lançado Março</t>
  </si>
  <si>
    <t>MARÇO</t>
  </si>
  <si>
    <t>Cassilândia - MS, 31/03/2020</t>
  </si>
  <si>
    <t>Resultado de Aplicação</t>
  </si>
  <si>
    <t>Movimento</t>
  </si>
  <si>
    <t>SALDO Final</t>
  </si>
  <si>
    <t>Saldo Inicial</t>
  </si>
  <si>
    <t xml:space="preserve">TOTAL DAS NTN-b </t>
  </si>
  <si>
    <t>Perda</t>
  </si>
  <si>
    <t>Ganho</t>
  </si>
  <si>
    <t>Perda em Renda Fixa</t>
  </si>
  <si>
    <t>Perda em Renda Variável</t>
  </si>
  <si>
    <t>RESUMO NO MÊS</t>
  </si>
  <si>
    <t>Resultado Negativo no Mês</t>
  </si>
  <si>
    <t>Resultado Positivo no Mês</t>
  </si>
  <si>
    <t>IRF-M</t>
  </si>
  <si>
    <t>IMA-b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</si>
</sst>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0%"/>
    <numFmt numFmtId="165" formatCode="&quot;R$&quot;\ #,##0.00"/>
    <numFmt numFmtId="166" formatCode="#,##0.00_ ;\-#,##0.00\ "/>
  </numFmts>
  <fonts count="13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4"/>
      <name val="Arial"/>
    </font>
    <font>
      <sz val="1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</font>
    <font>
      <b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42">
    <xf numFmtId="0" fontId="0" fillId="0" borderId="0" xfId="0"/>
    <xf numFmtId="4" fontId="2" fillId="0" borderId="1" xfId="0" applyNumberFormat="1" applyFont="1" applyBorder="1"/>
    <xf numFmtId="4" fontId="0" fillId="0" borderId="0" xfId="0" applyNumberFormat="1" applyBorder="1"/>
    <xf numFmtId="0" fontId="0" fillId="0" borderId="0" xfId="0" applyBorder="1"/>
    <xf numFmtId="0" fontId="4" fillId="0" borderId="1" xfId="0" applyFont="1" applyBorder="1"/>
    <xf numFmtId="4" fontId="0" fillId="0" borderId="0" xfId="0" applyNumberFormat="1"/>
    <xf numFmtId="4" fontId="0" fillId="0" borderId="2" xfId="0" applyNumberFormat="1" applyBorder="1"/>
    <xf numFmtId="4" fontId="0" fillId="0" borderId="3" xfId="0" applyNumberFormat="1" applyBorder="1"/>
    <xf numFmtId="0" fontId="2" fillId="0" borderId="4" xfId="0" applyFont="1" applyBorder="1"/>
    <xf numFmtId="4" fontId="2" fillId="0" borderId="5" xfId="0" applyNumberFormat="1" applyFont="1" applyBorder="1"/>
    <xf numFmtId="4" fontId="2" fillId="0" borderId="6" xfId="0" applyNumberFormat="1" applyFont="1" applyBorder="1"/>
    <xf numFmtId="0" fontId="0" fillId="0" borderId="7" xfId="0" applyBorder="1"/>
    <xf numFmtId="4" fontId="0" fillId="0" borderId="8" xfId="0" applyNumberFormat="1" applyBorder="1"/>
    <xf numFmtId="4" fontId="0" fillId="0" borderId="5" xfId="0" applyNumberFormat="1" applyBorder="1"/>
    <xf numFmtId="4" fontId="0" fillId="0" borderId="6" xfId="0" applyNumberFormat="1" applyBorder="1"/>
    <xf numFmtId="0" fontId="3" fillId="0" borderId="9" xfId="0" applyFont="1" applyBorder="1"/>
    <xf numFmtId="4" fontId="3" fillId="0" borderId="0" xfId="0" applyNumberFormat="1" applyFont="1" applyBorder="1"/>
    <xf numFmtId="0" fontId="4" fillId="0" borderId="4" xfId="0" applyFont="1" applyBorder="1"/>
    <xf numFmtId="4" fontId="4" fillId="0" borderId="5" xfId="0" applyNumberFormat="1" applyFont="1" applyBorder="1"/>
    <xf numFmtId="0" fontId="4" fillId="0" borderId="9" xfId="0" applyFont="1" applyBorder="1"/>
    <xf numFmtId="0" fontId="4" fillId="0" borderId="7" xfId="0" applyFont="1" applyBorder="1"/>
    <xf numFmtId="4" fontId="4" fillId="0" borderId="8" xfId="0" applyNumberFormat="1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0" fontId="0" fillId="0" borderId="10" xfId="0" applyBorder="1"/>
    <xf numFmtId="4" fontId="2" fillId="0" borderId="2" xfId="0" applyNumberFormat="1" applyFont="1" applyBorder="1"/>
    <xf numFmtId="4" fontId="0" fillId="0" borderId="10" xfId="0" applyNumberFormat="1" applyBorder="1"/>
    <xf numFmtId="4" fontId="3" fillId="0" borderId="10" xfId="0" applyNumberFormat="1" applyFont="1" applyBorder="1"/>
    <xf numFmtId="4" fontId="4" fillId="0" borderId="2" xfId="0" applyNumberFormat="1" applyFont="1" applyBorder="1"/>
    <xf numFmtId="4" fontId="4" fillId="0" borderId="10" xfId="0" applyNumberFormat="1" applyFont="1" applyBorder="1"/>
    <xf numFmtId="4" fontId="4" fillId="0" borderId="3" xfId="0" applyNumberFormat="1" applyFont="1" applyBorder="1"/>
    <xf numFmtId="0" fontId="5" fillId="0" borderId="1" xfId="0" applyFont="1" applyBorder="1"/>
    <xf numFmtId="0" fontId="0" fillId="0" borderId="4" xfId="0" applyBorder="1"/>
    <xf numFmtId="0" fontId="3" fillId="0" borderId="10" xfId="0" applyFont="1" applyBorder="1"/>
    <xf numFmtId="0" fontId="4" fillId="0" borderId="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4" fontId="3" fillId="0" borderId="4" xfId="0" applyNumberFormat="1" applyFont="1" applyBorder="1"/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10" xfId="0" applyNumberFormat="1" applyBorder="1"/>
    <xf numFmtId="4" fontId="2" fillId="0" borderId="5" xfId="0" applyNumberFormat="1" applyFont="1" applyFill="1" applyBorder="1"/>
    <xf numFmtId="4" fontId="0" fillId="0" borderId="0" xfId="0" applyNumberFormat="1" applyFill="1" applyBorder="1"/>
    <xf numFmtId="4" fontId="0" fillId="0" borderId="8" xfId="0" applyNumberFormat="1" applyFill="1" applyBorder="1"/>
    <xf numFmtId="4" fontId="3" fillId="0" borderId="2" xfId="0" applyNumberFormat="1" applyFont="1" applyFill="1" applyBorder="1"/>
    <xf numFmtId="4" fontId="0" fillId="0" borderId="10" xfId="0" applyNumberFormat="1" applyFill="1" applyBorder="1"/>
    <xf numFmtId="4" fontId="0" fillId="0" borderId="3" xfId="0" applyNumberFormat="1" applyFill="1" applyBorder="1"/>
    <xf numFmtId="4" fontId="2" fillId="0" borderId="2" xfId="0" applyNumberFormat="1" applyFont="1" applyFill="1" applyBorder="1"/>
    <xf numFmtId="4" fontId="0" fillId="0" borderId="5" xfId="0" applyNumberFormat="1" applyFill="1" applyBorder="1"/>
    <xf numFmtId="4" fontId="0" fillId="0" borderId="2" xfId="0" applyNumberFormat="1" applyFill="1" applyBorder="1"/>
    <xf numFmtId="4" fontId="0" fillId="0" borderId="4" xfId="0" applyNumberFormat="1" applyBorder="1"/>
    <xf numFmtId="164" fontId="0" fillId="0" borderId="6" xfId="0" applyNumberFormat="1" applyBorder="1"/>
    <xf numFmtId="164" fontId="0" fillId="0" borderId="11" xfId="0" applyNumberFormat="1" applyBorder="1"/>
    <xf numFmtId="0" fontId="2" fillId="0" borderId="1" xfId="0" applyFont="1" applyBorder="1"/>
    <xf numFmtId="4" fontId="2" fillId="0" borderId="12" xfId="0" applyNumberFormat="1" applyFont="1" applyFill="1" applyBorder="1"/>
    <xf numFmtId="4" fontId="2" fillId="0" borderId="1" xfId="0" applyNumberFormat="1" applyFont="1" applyFill="1" applyBorder="1"/>
    <xf numFmtId="49" fontId="5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2" fillId="0" borderId="10" xfId="0" applyNumberFormat="1" applyFont="1" applyBorder="1"/>
    <xf numFmtId="0" fontId="5" fillId="0" borderId="9" xfId="0" applyFont="1" applyBorder="1"/>
    <xf numFmtId="0" fontId="5" fillId="0" borderId="0" xfId="0" applyFont="1" applyBorder="1"/>
    <xf numFmtId="0" fontId="0" fillId="0" borderId="9" xfId="0" applyBorder="1"/>
    <xf numFmtId="0" fontId="9" fillId="0" borderId="1" xfId="0" applyFont="1" applyBorder="1"/>
    <xf numFmtId="0" fontId="9" fillId="0" borderId="10" xfId="0" applyFont="1" applyBorder="1"/>
    <xf numFmtId="165" fontId="3" fillId="0" borderId="1" xfId="0" applyNumberFormat="1" applyFont="1" applyBorder="1"/>
    <xf numFmtId="49" fontId="10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2" fillId="2" borderId="5" xfId="0" applyNumberFormat="1" applyFont="1" applyFill="1" applyBorder="1"/>
    <xf numFmtId="4" fontId="0" fillId="2" borderId="0" xfId="0" applyNumberFormat="1" applyFill="1" applyBorder="1"/>
    <xf numFmtId="4" fontId="0" fillId="2" borderId="8" xfId="0" applyNumberFormat="1" applyFill="1" applyBorder="1"/>
    <xf numFmtId="4" fontId="2" fillId="2" borderId="6" xfId="0" applyNumberFormat="1" applyFont="1" applyFill="1" applyBorder="1"/>
    <xf numFmtId="4" fontId="0" fillId="2" borderId="6" xfId="0" applyNumberFormat="1" applyFill="1" applyBorder="1"/>
    <xf numFmtId="4" fontId="0" fillId="2" borderId="11" xfId="0" applyNumberFormat="1" applyFill="1" applyBorder="1"/>
    <xf numFmtId="4" fontId="0" fillId="2" borderId="13" xfId="0" applyNumberFormat="1" applyFill="1" applyBorder="1"/>
    <xf numFmtId="4" fontId="2" fillId="2" borderId="14" xfId="0" applyNumberFormat="1" applyFont="1" applyFill="1" applyBorder="1"/>
    <xf numFmtId="4" fontId="2" fillId="2" borderId="2" xfId="0" applyNumberFormat="1" applyFont="1" applyFill="1" applyBorder="1"/>
    <xf numFmtId="4" fontId="3" fillId="2" borderId="10" xfId="0" applyNumberFormat="1" applyFont="1" applyFill="1" applyBorder="1"/>
    <xf numFmtId="4" fontId="4" fillId="2" borderId="2" xfId="0" applyNumberFormat="1" applyFont="1" applyFill="1" applyBorder="1"/>
    <xf numFmtId="4" fontId="7" fillId="2" borderId="10" xfId="0" applyNumberFormat="1" applyFont="1" applyFill="1" applyBorder="1"/>
    <xf numFmtId="4" fontId="0" fillId="0" borderId="1" xfId="0" applyNumberFormat="1" applyFill="1" applyBorder="1"/>
    <xf numFmtId="4" fontId="0" fillId="2" borderId="1" xfId="0" applyNumberFormat="1" applyFill="1" applyBorder="1"/>
    <xf numFmtId="0" fontId="0" fillId="0" borderId="1" xfId="0" applyBorder="1"/>
    <xf numFmtId="0" fontId="9" fillId="0" borderId="9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7" fontId="3" fillId="0" borderId="0" xfId="0" applyNumberFormat="1" applyFont="1" applyBorder="1"/>
    <xf numFmtId="4" fontId="0" fillId="0" borderId="11" xfId="0" applyNumberFormat="1" applyBorder="1"/>
    <xf numFmtId="4" fontId="0" fillId="0" borderId="1" xfId="0" applyNumberFormat="1" applyBorder="1"/>
    <xf numFmtId="43" fontId="0" fillId="0" borderId="0" xfId="1" applyFont="1"/>
    <xf numFmtId="0" fontId="2" fillId="0" borderId="10" xfId="0" applyFont="1" applyBorder="1"/>
    <xf numFmtId="4" fontId="2" fillId="0" borderId="0" xfId="0" applyNumberFormat="1" applyFont="1" applyFill="1" applyBorder="1"/>
    <xf numFmtId="4" fontId="0" fillId="0" borderId="12" xfId="0" applyNumberFormat="1" applyBorder="1"/>
    <xf numFmtId="43" fontId="0" fillId="0" borderId="8" xfId="1" applyFont="1" applyBorder="1"/>
    <xf numFmtId="43" fontId="0" fillId="0" borderId="0" xfId="1" applyFont="1" applyBorder="1"/>
    <xf numFmtId="43" fontId="0" fillId="0" borderId="12" xfId="1" applyFont="1" applyBorder="1"/>
    <xf numFmtId="43" fontId="0" fillId="0" borderId="0" xfId="1" applyFont="1" applyFill="1" applyBorder="1"/>
    <xf numFmtId="43" fontId="0" fillId="2" borderId="0" xfId="1" applyFont="1" applyFill="1" applyBorder="1"/>
    <xf numFmtId="166" fontId="0" fillId="0" borderId="0" xfId="1" applyNumberFormat="1" applyFont="1" applyBorder="1"/>
    <xf numFmtId="166" fontId="0" fillId="0" borderId="8" xfId="1" applyNumberFormat="1" applyFont="1" applyBorder="1"/>
    <xf numFmtId="4" fontId="0" fillId="0" borderId="12" xfId="0" applyNumberFormat="1" applyFill="1" applyBorder="1"/>
    <xf numFmtId="166" fontId="0" fillId="0" borderId="12" xfId="1" applyNumberFormat="1" applyFont="1" applyBorder="1"/>
    <xf numFmtId="0" fontId="3" fillId="0" borderId="7" xfId="0" applyFont="1" applyBorder="1"/>
    <xf numFmtId="4" fontId="3" fillId="0" borderId="3" xfId="0" applyNumberFormat="1" applyFont="1" applyBorder="1"/>
    <xf numFmtId="4" fontId="0" fillId="0" borderId="7" xfId="0" applyNumberFormat="1" applyFill="1" applyBorder="1"/>
    <xf numFmtId="166" fontId="0" fillId="0" borderId="2" xfId="1" applyNumberFormat="1" applyFont="1" applyBorder="1"/>
    <xf numFmtId="166" fontId="0" fillId="0" borderId="3" xfId="1" applyNumberFormat="1" applyFont="1" applyBorder="1"/>
    <xf numFmtId="4" fontId="2" fillId="0" borderId="14" xfId="0" applyNumberFormat="1" applyFont="1" applyFill="1" applyBorder="1"/>
    <xf numFmtId="4" fontId="7" fillId="0" borderId="10" xfId="0" applyNumberFormat="1" applyFont="1" applyBorder="1"/>
    <xf numFmtId="4" fontId="8" fillId="0" borderId="1" xfId="0" applyNumberFormat="1" applyFont="1" applyBorder="1"/>
    <xf numFmtId="4" fontId="8" fillId="0" borderId="1" xfId="0" applyNumberFormat="1" applyFont="1" applyBorder="1" applyAlignment="1"/>
    <xf numFmtId="4" fontId="8" fillId="0" borderId="4" xfId="0" applyNumberFormat="1" applyFont="1" applyBorder="1"/>
    <xf numFmtId="4" fontId="8" fillId="0" borderId="5" xfId="0" applyNumberFormat="1" applyFont="1" applyBorder="1"/>
    <xf numFmtId="4" fontId="8" fillId="0" borderId="2" xfId="0" applyNumberFormat="1" applyFont="1" applyBorder="1"/>
    <xf numFmtId="0" fontId="8" fillId="0" borderId="2" xfId="0" applyFont="1" applyBorder="1"/>
    <xf numFmtId="4" fontId="7" fillId="0" borderId="8" xfId="0" applyNumberFormat="1" applyFont="1" applyBorder="1"/>
    <xf numFmtId="4" fontId="7" fillId="0" borderId="0" xfId="0" applyNumberFormat="1" applyFont="1" applyBorder="1"/>
    <xf numFmtId="0" fontId="8" fillId="0" borderId="9" xfId="0" applyFont="1" applyBorder="1"/>
    <xf numFmtId="0" fontId="8" fillId="0" borderId="7" xfId="0" applyFont="1" applyBorder="1"/>
    <xf numFmtId="43" fontId="0" fillId="0" borderId="1" xfId="1" applyFont="1" applyBorder="1"/>
    <xf numFmtId="0" fontId="6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4" fontId="0" fillId="0" borderId="7" xfId="0" applyNumberFormat="1" applyBorder="1" applyAlignment="1">
      <alignment horizontal="left"/>
    </xf>
    <xf numFmtId="4" fontId="0" fillId="0" borderId="8" xfId="0" applyNumberFormat="1" applyBorder="1" applyAlignment="1">
      <alignment horizontal="left"/>
    </xf>
    <xf numFmtId="4" fontId="0" fillId="0" borderId="13" xfId="0" applyNumberForma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4" fontId="8" fillId="0" borderId="15" xfId="0" applyNumberFormat="1" applyFont="1" applyBorder="1" applyAlignment="1">
      <alignment horizontal="center"/>
    </xf>
    <xf numFmtId="4" fontId="8" fillId="0" borderId="12" xfId="0" applyNumberFormat="1" applyFont="1" applyBorder="1" applyAlignment="1">
      <alignment horizontal="center"/>
    </xf>
    <xf numFmtId="4" fontId="8" fillId="0" borderId="14" xfId="0" applyNumberFormat="1" applyFon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8"/>
  <sheetViews>
    <sheetView tabSelected="1" workbookViewId="0">
      <selection activeCell="A17" sqref="A17"/>
    </sheetView>
  </sheetViews>
  <sheetFormatPr defaultRowHeight="12.75"/>
  <cols>
    <col min="1" max="1" width="36" customWidth="1"/>
    <col min="2" max="2" width="15.7109375" customWidth="1"/>
    <col min="3" max="3" width="12.140625" customWidth="1"/>
    <col min="4" max="4" width="14" customWidth="1"/>
    <col min="5" max="5" width="15.5703125" style="41" customWidth="1"/>
    <col min="6" max="6" width="10.140625" bestFit="1" customWidth="1"/>
  </cols>
  <sheetData>
    <row r="1" spans="1:7" ht="18">
      <c r="A1" s="32" t="s">
        <v>29</v>
      </c>
      <c r="B1" s="125" t="s">
        <v>30</v>
      </c>
      <c r="C1" s="125"/>
      <c r="D1" s="70" t="s">
        <v>52</v>
      </c>
      <c r="E1" s="61" t="s">
        <v>50</v>
      </c>
    </row>
    <row r="2" spans="1:7" ht="9.75" customHeight="1">
      <c r="A2" s="64"/>
      <c r="B2" s="65"/>
      <c r="C2" s="65"/>
      <c r="D2" s="65"/>
      <c r="E2" s="57"/>
    </row>
    <row r="3" spans="1:7" ht="15.75">
      <c r="A3" s="4" t="s">
        <v>11</v>
      </c>
      <c r="B3" s="35" t="s">
        <v>2</v>
      </c>
      <c r="C3" s="71" t="s">
        <v>28</v>
      </c>
      <c r="D3" s="35" t="s">
        <v>0</v>
      </c>
      <c r="E3" s="62" t="s">
        <v>42</v>
      </c>
    </row>
    <row r="4" spans="1:7" ht="6.75" customHeight="1">
      <c r="A4" s="66"/>
      <c r="B4" s="3"/>
      <c r="C4" s="3"/>
      <c r="D4" s="3"/>
      <c r="E4" s="57"/>
    </row>
    <row r="5" spans="1:7">
      <c r="A5" s="8" t="s">
        <v>1</v>
      </c>
      <c r="B5" s="1">
        <f>B7+B9+B11+B16+B21+B26</f>
        <v>10319595.120000001</v>
      </c>
      <c r="C5" s="10">
        <f>C6+C7+C10+C11+C12+C16</f>
        <v>18206.79</v>
      </c>
      <c r="D5" s="10">
        <f>B5+C5</f>
        <v>10337801.91</v>
      </c>
      <c r="E5" s="42">
        <f>D5/D57</f>
        <v>0.21946942998056054</v>
      </c>
    </row>
    <row r="6" spans="1:7">
      <c r="A6" s="33" t="s">
        <v>3</v>
      </c>
      <c r="B6" s="25"/>
      <c r="C6" s="6">
        <v>2041.16</v>
      </c>
      <c r="D6" s="13">
        <f>B7+C6+C7</f>
        <v>123584.1</v>
      </c>
      <c r="E6" s="43"/>
    </row>
    <row r="7" spans="1:7">
      <c r="A7" s="11" t="s">
        <v>6</v>
      </c>
      <c r="B7" s="7">
        <v>121542.94</v>
      </c>
      <c r="C7" s="7"/>
      <c r="D7" s="12"/>
      <c r="E7" s="45"/>
      <c r="G7" s="5"/>
    </row>
    <row r="8" spans="1:7">
      <c r="A8" s="33" t="s">
        <v>33</v>
      </c>
      <c r="B8" s="25"/>
      <c r="C8" s="6">
        <v>0</v>
      </c>
      <c r="D8" s="13">
        <f>B9+C8</f>
        <v>809603.14</v>
      </c>
      <c r="E8" s="45"/>
    </row>
    <row r="9" spans="1:7">
      <c r="A9" s="11" t="s">
        <v>6</v>
      </c>
      <c r="B9" s="7">
        <v>809603.14</v>
      </c>
      <c r="C9" s="7"/>
      <c r="D9" s="12"/>
      <c r="E9" s="45"/>
      <c r="F9" s="5"/>
    </row>
    <row r="10" spans="1:7">
      <c r="A10" s="25" t="s">
        <v>4</v>
      </c>
      <c r="B10" s="2"/>
      <c r="C10" s="27">
        <v>16165.63</v>
      </c>
      <c r="D10" s="2">
        <f t="shared" ref="D10:D25" si="0">B10+C10</f>
        <v>16165.63</v>
      </c>
      <c r="E10" s="45"/>
    </row>
    <row r="11" spans="1:7">
      <c r="A11" s="22" t="s">
        <v>7</v>
      </c>
      <c r="B11" s="46">
        <f>SUM(B12:B15)</f>
        <v>4743274.84</v>
      </c>
      <c r="C11" s="49"/>
      <c r="D11" s="72">
        <f>B11+C11+C12</f>
        <v>4743274.84</v>
      </c>
      <c r="E11" s="45"/>
    </row>
    <row r="12" spans="1:7">
      <c r="A12" s="25" t="s">
        <v>32</v>
      </c>
      <c r="B12" s="50">
        <v>407399</v>
      </c>
      <c r="C12" s="50"/>
      <c r="D12" s="73">
        <f>B12</f>
        <v>407399</v>
      </c>
      <c r="E12" s="45"/>
    </row>
    <row r="13" spans="1:7">
      <c r="A13" s="25" t="s">
        <v>46</v>
      </c>
      <c r="B13" s="50">
        <v>2311677.91</v>
      </c>
      <c r="C13" s="50"/>
      <c r="D13" s="73">
        <f>B13+C13</f>
        <v>2311677.91</v>
      </c>
      <c r="E13" s="45"/>
    </row>
    <row r="14" spans="1:7">
      <c r="A14" s="25" t="s">
        <v>5</v>
      </c>
      <c r="B14" s="50">
        <v>1499160.21</v>
      </c>
      <c r="C14" s="50"/>
      <c r="D14" s="73">
        <f>B14+C14</f>
        <v>1499160.21</v>
      </c>
      <c r="E14" s="45"/>
    </row>
    <row r="15" spans="1:7">
      <c r="A15" s="23" t="s">
        <v>6</v>
      </c>
      <c r="B15" s="51">
        <v>525037.72</v>
      </c>
      <c r="C15" s="51"/>
      <c r="D15" s="74">
        <f t="shared" si="0"/>
        <v>525037.72</v>
      </c>
      <c r="E15" s="45"/>
    </row>
    <row r="16" spans="1:7">
      <c r="A16" s="22" t="s">
        <v>8</v>
      </c>
      <c r="B16" s="46">
        <f>SUM(B17:B20)</f>
        <v>2187679</v>
      </c>
      <c r="C16" s="52"/>
      <c r="D16" s="72">
        <f t="shared" si="0"/>
        <v>2187679</v>
      </c>
      <c r="E16" s="45"/>
    </row>
    <row r="17" spans="1:5">
      <c r="A17" s="25" t="s">
        <v>32</v>
      </c>
      <c r="B17" s="47">
        <v>487339.34</v>
      </c>
      <c r="C17" s="50"/>
      <c r="D17" s="73">
        <f t="shared" si="0"/>
        <v>487339.34</v>
      </c>
      <c r="E17" s="45"/>
    </row>
    <row r="18" spans="1:5">
      <c r="A18" s="25" t="s">
        <v>46</v>
      </c>
      <c r="B18" s="47">
        <v>964191.66</v>
      </c>
      <c r="C18" s="50"/>
      <c r="D18" s="73">
        <f t="shared" si="0"/>
        <v>964191.66</v>
      </c>
      <c r="E18" s="45"/>
    </row>
    <row r="19" spans="1:5">
      <c r="A19" s="25" t="s">
        <v>5</v>
      </c>
      <c r="B19" s="47">
        <v>493096.71</v>
      </c>
      <c r="C19" s="50"/>
      <c r="D19" s="73">
        <f t="shared" si="0"/>
        <v>493096.71</v>
      </c>
      <c r="E19" s="45"/>
    </row>
    <row r="20" spans="1:5">
      <c r="A20" s="23" t="s">
        <v>6</v>
      </c>
      <c r="B20" s="48">
        <v>243051.29</v>
      </c>
      <c r="C20" s="51"/>
      <c r="D20" s="74">
        <f t="shared" si="0"/>
        <v>243051.29</v>
      </c>
      <c r="E20" s="45"/>
    </row>
    <row r="21" spans="1:5">
      <c r="A21" s="22" t="s">
        <v>9</v>
      </c>
      <c r="B21" s="46">
        <f>SUM(B22:B25)</f>
        <v>2235072.0699999998</v>
      </c>
      <c r="C21" s="52"/>
      <c r="D21" s="72">
        <f t="shared" si="0"/>
        <v>2235072.0699999998</v>
      </c>
      <c r="E21" s="45"/>
    </row>
    <row r="22" spans="1:5">
      <c r="A22" s="25" t="s">
        <v>32</v>
      </c>
      <c r="B22" s="47">
        <v>73512.350000000006</v>
      </c>
      <c r="C22" s="50"/>
      <c r="D22" s="73">
        <f t="shared" si="0"/>
        <v>73512.350000000006</v>
      </c>
      <c r="E22" s="45"/>
    </row>
    <row r="23" spans="1:5">
      <c r="A23" s="25" t="s">
        <v>48</v>
      </c>
      <c r="B23" s="47">
        <v>19773.64</v>
      </c>
      <c r="C23" s="50"/>
      <c r="D23" s="73">
        <f t="shared" si="0"/>
        <v>19773.64</v>
      </c>
      <c r="E23" s="45"/>
    </row>
    <row r="24" spans="1:5">
      <c r="A24" s="25" t="s">
        <v>5</v>
      </c>
      <c r="B24" s="47">
        <v>361342.36</v>
      </c>
      <c r="C24" s="50"/>
      <c r="D24" s="73">
        <f>B24+C24</f>
        <v>361342.36</v>
      </c>
      <c r="E24" s="45"/>
    </row>
    <row r="25" spans="1:5">
      <c r="A25" s="23" t="s">
        <v>6</v>
      </c>
      <c r="B25" s="48">
        <v>1780443.72</v>
      </c>
      <c r="C25" s="51"/>
      <c r="D25" s="74">
        <f t="shared" si="0"/>
        <v>1780443.72</v>
      </c>
      <c r="E25" s="45"/>
    </row>
    <row r="26" spans="1:5">
      <c r="A26" s="22" t="s">
        <v>10</v>
      </c>
      <c r="B26" s="46">
        <f>B27+B28</f>
        <v>222423.13</v>
      </c>
      <c r="C26" s="52"/>
      <c r="D26" s="72">
        <f>B26+C26</f>
        <v>222423.13</v>
      </c>
      <c r="E26" s="45"/>
    </row>
    <row r="27" spans="1:5">
      <c r="A27" s="34" t="s">
        <v>37</v>
      </c>
      <c r="B27" s="47">
        <v>99119.06</v>
      </c>
      <c r="C27" s="50"/>
      <c r="D27" s="73">
        <f>B27+C27</f>
        <v>99119.06</v>
      </c>
      <c r="E27" s="45"/>
    </row>
    <row r="28" spans="1:5">
      <c r="A28" s="38" t="s">
        <v>38</v>
      </c>
      <c r="B28" s="48">
        <v>123304.07</v>
      </c>
      <c r="C28" s="51"/>
      <c r="D28" s="74">
        <f>B28+C28</f>
        <v>123304.07</v>
      </c>
      <c r="E28" s="44"/>
    </row>
    <row r="29" spans="1:5">
      <c r="A29" s="66"/>
      <c r="B29" s="47"/>
      <c r="C29" s="47"/>
      <c r="D29" s="73"/>
      <c r="E29" s="57"/>
    </row>
    <row r="30" spans="1:5">
      <c r="A30" s="22" t="s">
        <v>12</v>
      </c>
      <c r="B30" s="46">
        <f>B34+B31+B36</f>
        <v>8996872.0399999991</v>
      </c>
      <c r="C30" s="52">
        <f>C31+C32+C33</f>
        <v>17963.240000000002</v>
      </c>
      <c r="D30" s="75">
        <f t="shared" ref="D30:D40" si="1">B30+C30</f>
        <v>9014835.2799999993</v>
      </c>
      <c r="E30" s="42"/>
    </row>
    <row r="31" spans="1:5">
      <c r="A31" s="24" t="s">
        <v>17</v>
      </c>
      <c r="B31" s="53">
        <v>0</v>
      </c>
      <c r="C31" s="54">
        <v>17735.95</v>
      </c>
      <c r="D31" s="76">
        <f t="shared" si="1"/>
        <v>17735.95</v>
      </c>
      <c r="E31" s="42">
        <f>D31/D57</f>
        <v>3.7653060781696899E-4</v>
      </c>
    </row>
    <row r="32" spans="1:5">
      <c r="A32" s="86" t="s">
        <v>43</v>
      </c>
      <c r="B32" s="84"/>
      <c r="C32" s="84">
        <v>0</v>
      </c>
      <c r="D32" s="85"/>
      <c r="E32" s="42">
        <f>D32/D57</f>
        <v>0</v>
      </c>
    </row>
    <row r="33" spans="1:5">
      <c r="A33" s="86" t="s">
        <v>31</v>
      </c>
      <c r="B33" s="84"/>
      <c r="C33" s="84">
        <v>227.29</v>
      </c>
      <c r="D33" s="85"/>
      <c r="E33" s="42"/>
    </row>
    <row r="34" spans="1:5">
      <c r="A34" s="23" t="s">
        <v>45</v>
      </c>
      <c r="B34" s="48">
        <v>4221191.38</v>
      </c>
      <c r="C34" s="51"/>
      <c r="D34" s="78">
        <f>B34+C33</f>
        <v>4221418.67</v>
      </c>
      <c r="E34" s="42">
        <f>D34/D57</f>
        <v>8.9619858968084637E-2</v>
      </c>
    </row>
    <row r="35" spans="1:5">
      <c r="A35" s="25"/>
      <c r="B35" s="47"/>
      <c r="C35" s="50"/>
      <c r="D35" s="77"/>
      <c r="E35" s="42"/>
    </row>
    <row r="36" spans="1:5">
      <c r="A36" s="22" t="s">
        <v>51</v>
      </c>
      <c r="B36" s="46">
        <f>SUM(B37:B40)</f>
        <v>4775680.6599999992</v>
      </c>
      <c r="C36" s="52"/>
      <c r="D36" s="72">
        <f t="shared" si="1"/>
        <v>4775680.6599999992</v>
      </c>
      <c r="E36" s="43"/>
    </row>
    <row r="37" spans="1:5">
      <c r="A37" s="25" t="s">
        <v>13</v>
      </c>
      <c r="B37" s="47">
        <v>3778110.59</v>
      </c>
      <c r="C37" s="50"/>
      <c r="D37" s="73">
        <f>B37+C37</f>
        <v>3778110.59</v>
      </c>
      <c r="E37" s="45"/>
    </row>
    <row r="38" spans="1:5">
      <c r="A38" s="25" t="s">
        <v>14</v>
      </c>
      <c r="B38" s="47">
        <v>379672.19</v>
      </c>
      <c r="C38" s="50"/>
      <c r="D38" s="73">
        <f t="shared" si="1"/>
        <v>379672.19</v>
      </c>
      <c r="E38" s="45"/>
    </row>
    <row r="39" spans="1:5">
      <c r="A39" s="25" t="s">
        <v>15</v>
      </c>
      <c r="B39" s="47">
        <v>245670.24</v>
      </c>
      <c r="C39" s="50"/>
      <c r="D39" s="73">
        <f t="shared" si="1"/>
        <v>245670.24</v>
      </c>
      <c r="E39" s="45"/>
    </row>
    <row r="40" spans="1:5">
      <c r="A40" s="23" t="s">
        <v>16</v>
      </c>
      <c r="B40" s="48">
        <v>372227.64</v>
      </c>
      <c r="C40" s="51"/>
      <c r="D40" s="74">
        <f t="shared" si="1"/>
        <v>372227.64</v>
      </c>
      <c r="E40" s="44"/>
    </row>
    <row r="41" spans="1:5">
      <c r="A41" s="66"/>
      <c r="B41" s="47"/>
      <c r="C41" s="47"/>
      <c r="D41" s="73"/>
      <c r="E41" s="57"/>
    </row>
    <row r="42" spans="1:5">
      <c r="A42" s="58" t="s">
        <v>18</v>
      </c>
      <c r="B42" s="59">
        <f>SUM(B44:B52)</f>
        <v>25823475.170000002</v>
      </c>
      <c r="C42" s="60">
        <f>SUM(C44:C52)</f>
        <v>0</v>
      </c>
      <c r="D42" s="79">
        <f>B42+C42</f>
        <v>25823475.170000002</v>
      </c>
      <c r="E42" s="42">
        <f>D42/D57</f>
        <v>0.54822712071845636</v>
      </c>
    </row>
    <row r="43" spans="1:5" ht="6" customHeight="1">
      <c r="A43" s="23"/>
      <c r="B43" s="48"/>
      <c r="C43" s="51"/>
      <c r="D43" s="78"/>
      <c r="E43" s="44"/>
    </row>
    <row r="44" spans="1:5">
      <c r="A44" s="25" t="s">
        <v>19</v>
      </c>
      <c r="B44" s="47">
        <v>0</v>
      </c>
      <c r="C44" s="50">
        <v>0</v>
      </c>
      <c r="D44" s="73">
        <f t="shared" ref="D44:D51" si="2">B44+C44</f>
        <v>0</v>
      </c>
      <c r="E44" s="43"/>
    </row>
    <row r="45" spans="1:5">
      <c r="A45" s="25" t="s">
        <v>24</v>
      </c>
      <c r="B45" s="47">
        <v>818055</v>
      </c>
      <c r="C45" s="50"/>
      <c r="D45" s="73">
        <f>B45+C45</f>
        <v>818055</v>
      </c>
      <c r="E45" s="45"/>
    </row>
    <row r="46" spans="1:5">
      <c r="A46" s="25" t="s">
        <v>49</v>
      </c>
      <c r="B46" s="47">
        <v>436986.99</v>
      </c>
      <c r="C46" s="50"/>
      <c r="D46" s="73">
        <f t="shared" ref="D46:D47" si="3">B46+C46</f>
        <v>436986.99</v>
      </c>
      <c r="E46" s="45"/>
    </row>
    <row r="47" spans="1:5">
      <c r="A47" s="25" t="s">
        <v>20</v>
      </c>
      <c r="B47" s="47">
        <v>4211257.1399999997</v>
      </c>
      <c r="C47" s="50"/>
      <c r="D47" s="73">
        <f t="shared" si="3"/>
        <v>4211257.1399999997</v>
      </c>
      <c r="E47" s="45"/>
    </row>
    <row r="48" spans="1:5">
      <c r="A48" s="25" t="s">
        <v>21</v>
      </c>
      <c r="B48" s="47">
        <v>5208451.79</v>
      </c>
      <c r="C48" s="50"/>
      <c r="D48" s="73">
        <f t="shared" si="2"/>
        <v>5208451.79</v>
      </c>
      <c r="E48" s="45"/>
    </row>
    <row r="49" spans="1:5">
      <c r="A49" s="25" t="s">
        <v>22</v>
      </c>
      <c r="B49" s="47">
        <v>7052308.1799999997</v>
      </c>
      <c r="C49" s="50"/>
      <c r="D49" s="73">
        <f t="shared" si="2"/>
        <v>7052308.1799999997</v>
      </c>
      <c r="E49" s="45"/>
    </row>
    <row r="50" spans="1:5">
      <c r="A50" s="25" t="s">
        <v>34</v>
      </c>
      <c r="B50" s="47">
        <v>4327285.91</v>
      </c>
      <c r="C50" s="50"/>
      <c r="D50" s="73">
        <f>B50+C50</f>
        <v>4327285.91</v>
      </c>
      <c r="E50" s="45"/>
    </row>
    <row r="51" spans="1:5">
      <c r="A51" s="25" t="s">
        <v>23</v>
      </c>
      <c r="B51" s="47">
        <v>3291054.96</v>
      </c>
      <c r="C51" s="50"/>
      <c r="D51" s="73">
        <f t="shared" si="2"/>
        <v>3291054.96</v>
      </c>
      <c r="E51" s="45"/>
    </row>
    <row r="52" spans="1:5">
      <c r="A52" s="38" t="s">
        <v>36</v>
      </c>
      <c r="B52" s="12">
        <v>478075.2</v>
      </c>
      <c r="C52" s="7"/>
      <c r="D52" s="74">
        <f>B52+C52</f>
        <v>478075.2</v>
      </c>
      <c r="E52" s="44"/>
    </row>
    <row r="53" spans="1:5">
      <c r="A53" s="66"/>
      <c r="B53" s="2"/>
      <c r="C53" s="2"/>
      <c r="D53" s="73"/>
      <c r="E53" s="57"/>
    </row>
    <row r="54" spans="1:5">
      <c r="A54" s="8" t="s">
        <v>26</v>
      </c>
      <c r="B54" s="26">
        <f>B55</f>
        <v>1927495.24</v>
      </c>
      <c r="C54" s="9">
        <f>C55</f>
        <v>0</v>
      </c>
      <c r="D54" s="80">
        <f>B54+C54</f>
        <v>1927495.24</v>
      </c>
      <c r="E54" s="43">
        <f>D54/D57</f>
        <v>4.092033154590053E-2</v>
      </c>
    </row>
    <row r="55" spans="1:5">
      <c r="A55" s="15" t="s">
        <v>27</v>
      </c>
      <c r="B55" s="28">
        <v>1927495.24</v>
      </c>
      <c r="C55" s="16">
        <v>0</v>
      </c>
      <c r="D55" s="81">
        <f>B55+C55</f>
        <v>1927495.24</v>
      </c>
      <c r="E55" s="44"/>
    </row>
    <row r="56" spans="1:5" ht="6.75" customHeight="1">
      <c r="A56" s="17"/>
      <c r="B56" s="29"/>
      <c r="C56" s="18"/>
      <c r="D56" s="82"/>
      <c r="E56" s="43"/>
    </row>
    <row r="57" spans="1:5" ht="15.75">
      <c r="A57" s="19" t="s">
        <v>25</v>
      </c>
      <c r="B57" s="30">
        <f>B5+B30+B42+B54</f>
        <v>47067437.57</v>
      </c>
      <c r="C57" s="63">
        <f>C5+C30+C42+C54+C7+C12</f>
        <v>36170.03</v>
      </c>
      <c r="D57" s="83">
        <f>B57+C57</f>
        <v>47103607.600000001</v>
      </c>
      <c r="E57" s="45">
        <f>SUM(E5:E54)</f>
        <v>0.89861327182081907</v>
      </c>
    </row>
    <row r="58" spans="1:5" ht="15" customHeight="1">
      <c r="A58" s="20"/>
      <c r="B58" s="31"/>
      <c r="C58" s="21"/>
      <c r="D58" s="31"/>
      <c r="E58" s="45"/>
    </row>
    <row r="59" spans="1:5" ht="16.5" customHeight="1">
      <c r="A59" s="19"/>
      <c r="B59" s="135" t="s">
        <v>44</v>
      </c>
      <c r="C59" s="136"/>
      <c r="D59" s="137"/>
      <c r="E59" s="69">
        <f>D57-47990698.75</f>
        <v>-887091.14999999851</v>
      </c>
    </row>
    <row r="60" spans="1:5">
      <c r="A60" s="39" t="s">
        <v>39</v>
      </c>
      <c r="B60" s="40" t="s">
        <v>40</v>
      </c>
      <c r="C60" s="13"/>
      <c r="D60" s="14"/>
      <c r="E60" s="43"/>
    </row>
    <row r="61" spans="1:5" ht="3.75" customHeight="1">
      <c r="A61" s="24"/>
      <c r="B61" s="55"/>
      <c r="C61" s="13"/>
      <c r="D61" s="13"/>
      <c r="E61" s="56"/>
    </row>
    <row r="62" spans="1:5">
      <c r="A62" s="68" t="s">
        <v>53</v>
      </c>
      <c r="B62" s="138"/>
      <c r="C62" s="139"/>
      <c r="D62" s="139"/>
      <c r="E62" s="140"/>
    </row>
    <row r="63" spans="1:5">
      <c r="A63" s="34"/>
      <c r="B63" s="129"/>
      <c r="C63" s="130"/>
      <c r="D63" s="130"/>
      <c r="E63" s="131"/>
    </row>
    <row r="64" spans="1:5">
      <c r="A64" s="34"/>
      <c r="B64" s="126" t="s">
        <v>41</v>
      </c>
      <c r="C64" s="127"/>
      <c r="D64" s="127"/>
      <c r="E64" s="128"/>
    </row>
    <row r="65" spans="1:5">
      <c r="A65" s="34"/>
      <c r="B65" s="36"/>
      <c r="C65" s="37"/>
      <c r="D65" s="37"/>
      <c r="E65" s="57"/>
    </row>
    <row r="66" spans="1:5">
      <c r="A66" s="66"/>
      <c r="B66" s="129"/>
      <c r="C66" s="130"/>
      <c r="D66" s="130"/>
      <c r="E66" s="131"/>
    </row>
    <row r="67" spans="1:5">
      <c r="A67" s="67" t="s">
        <v>47</v>
      </c>
      <c r="B67" s="132" t="s">
        <v>35</v>
      </c>
      <c r="C67" s="133"/>
      <c r="D67" s="133"/>
      <c r="E67" s="134"/>
    </row>
    <row r="68" spans="1:5">
      <c r="A68" s="3"/>
    </row>
  </sheetData>
  <mergeCells count="7">
    <mergeCell ref="B1:C1"/>
    <mergeCell ref="B64:E64"/>
    <mergeCell ref="B63:E63"/>
    <mergeCell ref="B66:E66"/>
    <mergeCell ref="B67:E67"/>
    <mergeCell ref="B59:D59"/>
    <mergeCell ref="B62:E62"/>
  </mergeCells>
  <phoneticPr fontId="1" type="noConversion"/>
  <pageMargins left="0.78740157480314965" right="0.19685039370078741" top="0.11811023622047245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4"/>
  <sheetViews>
    <sheetView topLeftCell="A45" workbookViewId="0">
      <selection activeCell="I51" sqref="I51"/>
    </sheetView>
  </sheetViews>
  <sheetFormatPr defaultRowHeight="12.75"/>
  <cols>
    <col min="1" max="1" width="35.5703125" customWidth="1"/>
    <col min="2" max="2" width="15.140625" customWidth="1"/>
    <col min="3" max="3" width="13.85546875" customWidth="1"/>
    <col min="4" max="4" width="13.42578125" customWidth="1"/>
    <col min="5" max="5" width="14.85546875" customWidth="1"/>
    <col min="7" max="7" width="11.28515625" bestFit="1" customWidth="1"/>
    <col min="8" max="8" width="9.28515625" bestFit="1" customWidth="1"/>
  </cols>
  <sheetData>
    <row r="1" spans="1:8" ht="18">
      <c r="A1" s="32" t="s">
        <v>29</v>
      </c>
      <c r="B1" s="141" t="s">
        <v>54</v>
      </c>
      <c r="C1" s="141"/>
      <c r="D1" s="70" t="s">
        <v>52</v>
      </c>
      <c r="E1" s="61" t="s">
        <v>50</v>
      </c>
    </row>
    <row r="2" spans="1:8" ht="3.75" customHeight="1">
      <c r="A2" s="64"/>
      <c r="B2" s="65"/>
      <c r="C2" s="65"/>
      <c r="D2" s="65"/>
      <c r="E2" s="57"/>
    </row>
    <row r="3" spans="1:8" ht="17.25" customHeight="1">
      <c r="A3" s="4" t="s">
        <v>11</v>
      </c>
      <c r="B3" s="90" t="s">
        <v>57</v>
      </c>
      <c r="C3" s="71" t="s">
        <v>60</v>
      </c>
      <c r="D3" s="90" t="s">
        <v>55</v>
      </c>
      <c r="E3" s="62" t="s">
        <v>56</v>
      </c>
      <c r="G3" s="86" t="s">
        <v>67</v>
      </c>
      <c r="H3" s="86" t="s">
        <v>66</v>
      </c>
    </row>
    <row r="4" spans="1:8" ht="12.75" customHeight="1">
      <c r="A4" s="66"/>
      <c r="B4" s="3"/>
      <c r="C4" s="71" t="s">
        <v>59</v>
      </c>
      <c r="D4" s="91"/>
      <c r="E4" s="57"/>
      <c r="G4" s="86"/>
      <c r="H4" s="86"/>
    </row>
    <row r="5" spans="1:8" ht="12.75" customHeight="1">
      <c r="A5" s="8" t="s">
        <v>1</v>
      </c>
      <c r="B5" s="1">
        <f>B7+B9+B11+B16+B21+B26</f>
        <v>10753393.950000001</v>
      </c>
      <c r="C5" s="1">
        <f>C7+C9+C11+C16+C21+C26</f>
        <v>-346602.64</v>
      </c>
      <c r="D5" s="1">
        <f>D7+D9+D11+D16+D21+D26</f>
        <v>-87196.190000000017</v>
      </c>
      <c r="E5" s="1">
        <f>E7+E9+E11+E16+E21+E26</f>
        <v>10319595.120000001</v>
      </c>
      <c r="G5" s="86"/>
      <c r="H5" s="86"/>
    </row>
    <row r="6" spans="1:8" ht="12.75" customHeight="1">
      <c r="A6" s="33" t="s">
        <v>3</v>
      </c>
      <c r="B6" s="24"/>
      <c r="C6" s="6"/>
      <c r="D6" s="13"/>
      <c r="E6" s="43"/>
      <c r="G6" s="124"/>
      <c r="H6" s="124"/>
    </row>
    <row r="7" spans="1:8" ht="12.75" customHeight="1">
      <c r="A7" s="11" t="s">
        <v>6</v>
      </c>
      <c r="B7" s="7">
        <v>100823.39</v>
      </c>
      <c r="C7" s="7">
        <v>719.55</v>
      </c>
      <c r="D7" s="98">
        <v>20000</v>
      </c>
      <c r="E7" s="7">
        <f>B7+C7+D7</f>
        <v>121542.94</v>
      </c>
      <c r="G7" s="124"/>
      <c r="H7" s="124"/>
    </row>
    <row r="8" spans="1:8" ht="12.75" customHeight="1">
      <c r="A8" s="66" t="s">
        <v>33</v>
      </c>
      <c r="B8" s="25"/>
      <c r="C8" s="27">
        <v>0</v>
      </c>
      <c r="D8" s="99"/>
      <c r="E8" s="27"/>
      <c r="G8" s="124"/>
      <c r="H8" s="124"/>
    </row>
    <row r="9" spans="1:8" ht="12.75" customHeight="1">
      <c r="A9" s="66" t="s">
        <v>6</v>
      </c>
      <c r="B9" s="27">
        <v>804793.62</v>
      </c>
      <c r="C9" s="27">
        <v>4809.5200000000004</v>
      </c>
      <c r="D9" s="103">
        <v>0</v>
      </c>
      <c r="E9" s="27">
        <f>B9+C9+D9</f>
        <v>809603.14</v>
      </c>
      <c r="G9" s="124"/>
      <c r="H9" s="124"/>
    </row>
    <row r="10" spans="1:8" ht="12.75" customHeight="1">
      <c r="A10" s="86"/>
      <c r="B10" s="97"/>
      <c r="C10" s="93"/>
      <c r="D10" s="100"/>
      <c r="E10" s="93"/>
      <c r="G10" s="124"/>
      <c r="H10" s="124"/>
    </row>
    <row r="11" spans="1:8" ht="12.75" customHeight="1">
      <c r="A11" s="95" t="s">
        <v>7</v>
      </c>
      <c r="B11" s="46">
        <f>SUM(B12:B15)</f>
        <v>5162912.4700000007</v>
      </c>
      <c r="C11" s="52">
        <f t="shared" ref="C11" si="0">SUM(C12:C15)</f>
        <v>-183885.68</v>
      </c>
      <c r="D11" s="46">
        <f t="shared" ref="D11" si="1">SUM(D12:D15)</f>
        <v>-235751.95</v>
      </c>
      <c r="E11" s="52">
        <f t="shared" ref="E11" si="2">SUM(E12:E15)</f>
        <v>4743274.84</v>
      </c>
      <c r="G11" s="124"/>
      <c r="H11" s="124"/>
    </row>
    <row r="12" spans="1:8" ht="12.75" customHeight="1">
      <c r="A12" s="25" t="s">
        <v>32</v>
      </c>
      <c r="B12" s="50">
        <v>396117.23</v>
      </c>
      <c r="C12" s="50">
        <v>-494.31</v>
      </c>
      <c r="D12" s="94">
        <v>11776.08</v>
      </c>
      <c r="E12" s="27">
        <f>B12+C12+D12</f>
        <v>407399</v>
      </c>
      <c r="G12" s="124"/>
      <c r="H12" s="124">
        <f>C12</f>
        <v>-494.31</v>
      </c>
    </row>
    <row r="13" spans="1:8" ht="12.75" customHeight="1">
      <c r="A13" s="25" t="s">
        <v>46</v>
      </c>
      <c r="B13" s="50">
        <v>2998318.74</v>
      </c>
      <c r="C13" s="50">
        <v>-168640.83</v>
      </c>
      <c r="D13" s="94">
        <v>-518000</v>
      </c>
      <c r="E13" s="27">
        <f t="shared" ref="E13:E15" si="3">B13+C13+D13</f>
        <v>2311677.91</v>
      </c>
      <c r="G13" s="124">
        <f>C13</f>
        <v>-168640.83</v>
      </c>
      <c r="H13" s="124"/>
    </row>
    <row r="14" spans="1:8" ht="12.75" customHeight="1">
      <c r="A14" s="25" t="s">
        <v>5</v>
      </c>
      <c r="B14" s="50">
        <v>1516296.06</v>
      </c>
      <c r="C14" s="50">
        <v>-17135.849999999999</v>
      </c>
      <c r="D14" s="103">
        <v>0</v>
      </c>
      <c r="E14" s="27">
        <f t="shared" si="3"/>
        <v>1499160.21</v>
      </c>
      <c r="G14" s="124"/>
      <c r="H14" s="124"/>
    </row>
    <row r="15" spans="1:8" ht="12.75" customHeight="1">
      <c r="A15" s="25" t="s">
        <v>6</v>
      </c>
      <c r="B15" s="50">
        <v>252180.44</v>
      </c>
      <c r="C15" s="50">
        <v>2385.31</v>
      </c>
      <c r="D15" s="94">
        <v>270471.96999999997</v>
      </c>
      <c r="E15" s="27">
        <f t="shared" si="3"/>
        <v>525037.72</v>
      </c>
      <c r="G15" s="124"/>
      <c r="H15" s="124"/>
    </row>
    <row r="16" spans="1:8" ht="12.75" customHeight="1">
      <c r="A16" s="22" t="s">
        <v>8</v>
      </c>
      <c r="B16" s="46">
        <f>SUM(B17:B20)</f>
        <v>2136576.38</v>
      </c>
      <c r="C16" s="52">
        <f t="shared" ref="C16:E16" si="4">SUM(C17:C20)</f>
        <v>-77453.140000000014</v>
      </c>
      <c r="D16" s="46">
        <f t="shared" si="4"/>
        <v>128555.76</v>
      </c>
      <c r="E16" s="52">
        <f t="shared" si="4"/>
        <v>2187679</v>
      </c>
      <c r="G16" s="124"/>
      <c r="H16" s="124"/>
    </row>
    <row r="17" spans="1:8" ht="12.75" customHeight="1">
      <c r="A17" s="25" t="s">
        <v>32</v>
      </c>
      <c r="B17" s="47">
        <v>483174.21</v>
      </c>
      <c r="C17" s="50">
        <v>-557.52</v>
      </c>
      <c r="D17" s="101">
        <v>4722.6499999999996</v>
      </c>
      <c r="E17" s="27">
        <f>B17+C17+D17</f>
        <v>487339.34</v>
      </c>
      <c r="G17" s="124"/>
      <c r="H17" s="124">
        <f>C17</f>
        <v>-557.52</v>
      </c>
    </row>
    <row r="18" spans="1:8" ht="12.75" customHeight="1">
      <c r="A18" s="25" t="s">
        <v>46</v>
      </c>
      <c r="B18" s="47">
        <v>1036575.55</v>
      </c>
      <c r="C18" s="50">
        <v>-72383.89</v>
      </c>
      <c r="D18" s="103">
        <v>0</v>
      </c>
      <c r="E18" s="27">
        <f t="shared" ref="E18:E20" si="5">B18+C18+D18</f>
        <v>964191.66</v>
      </c>
      <c r="G18" s="124">
        <f>C18</f>
        <v>-72383.89</v>
      </c>
      <c r="H18" s="124"/>
    </row>
    <row r="19" spans="1:8" ht="12.75" customHeight="1">
      <c r="A19" s="25" t="s">
        <v>5</v>
      </c>
      <c r="B19" s="47">
        <v>498732.95</v>
      </c>
      <c r="C19" s="50">
        <v>-5636.24</v>
      </c>
      <c r="D19" s="103">
        <v>0</v>
      </c>
      <c r="E19" s="27">
        <f t="shared" si="5"/>
        <v>493096.71</v>
      </c>
      <c r="G19" s="124"/>
      <c r="H19" s="124"/>
    </row>
    <row r="20" spans="1:8" ht="12.75" customHeight="1">
      <c r="A20" s="23" t="s">
        <v>6</v>
      </c>
      <c r="B20" s="48">
        <v>118093.67</v>
      </c>
      <c r="C20" s="51">
        <v>1124.51</v>
      </c>
      <c r="D20" s="98">
        <v>123833.11</v>
      </c>
      <c r="E20" s="7">
        <f t="shared" si="5"/>
        <v>243051.28999999998</v>
      </c>
      <c r="G20" s="124"/>
      <c r="H20" s="124"/>
    </row>
    <row r="21" spans="1:8" ht="12.75" customHeight="1">
      <c r="A21" s="95" t="s">
        <v>9</v>
      </c>
      <c r="B21" s="96">
        <f>SUM(B22:B25)</f>
        <v>2230191.42</v>
      </c>
      <c r="C21" s="52">
        <f t="shared" ref="C21:E21" si="6">SUM(C22:C25)</f>
        <v>4880.6500000000005</v>
      </c>
      <c r="D21" s="96">
        <f t="shared" si="6"/>
        <v>0</v>
      </c>
      <c r="E21" s="52">
        <f t="shared" si="6"/>
        <v>2235072.0700000003</v>
      </c>
      <c r="G21" s="124"/>
      <c r="H21" s="124"/>
    </row>
    <row r="22" spans="1:8" ht="12.75" customHeight="1">
      <c r="A22" s="25" t="s">
        <v>32</v>
      </c>
      <c r="B22" s="47">
        <v>73593.87</v>
      </c>
      <c r="C22" s="50">
        <v>-81.52</v>
      </c>
      <c r="D22" s="103">
        <v>0</v>
      </c>
      <c r="E22" s="27">
        <f>B22+C22+D22</f>
        <v>73512.349999999991</v>
      </c>
      <c r="G22" s="124"/>
      <c r="H22" s="124">
        <f>C22</f>
        <v>-81.52</v>
      </c>
    </row>
    <row r="23" spans="1:8" ht="12.75" customHeight="1">
      <c r="A23" s="25" t="s">
        <v>48</v>
      </c>
      <c r="B23" s="47">
        <v>21258.09</v>
      </c>
      <c r="C23" s="50">
        <v>-1484.45</v>
      </c>
      <c r="D23" s="103">
        <v>0</v>
      </c>
      <c r="E23" s="27">
        <f t="shared" ref="E23:E25" si="7">B23+C23+D23</f>
        <v>19773.64</v>
      </c>
      <c r="G23" s="124">
        <f>C23</f>
        <v>-1484.45</v>
      </c>
      <c r="H23" s="124"/>
    </row>
    <row r="24" spans="1:8" ht="12.75" customHeight="1">
      <c r="A24" s="25" t="s">
        <v>5</v>
      </c>
      <c r="B24" s="47">
        <v>365472.61</v>
      </c>
      <c r="C24" s="50">
        <v>-4130.25</v>
      </c>
      <c r="D24" s="103">
        <v>0</v>
      </c>
      <c r="E24" s="27">
        <f t="shared" si="7"/>
        <v>361342.36</v>
      </c>
      <c r="G24" s="124"/>
      <c r="H24" s="124"/>
    </row>
    <row r="25" spans="1:8" ht="12.75" customHeight="1">
      <c r="A25" s="25" t="s">
        <v>6</v>
      </c>
      <c r="B25" s="47">
        <v>1769866.85</v>
      </c>
      <c r="C25" s="50">
        <v>10576.87</v>
      </c>
      <c r="D25" s="103">
        <v>0</v>
      </c>
      <c r="E25" s="27">
        <f t="shared" si="7"/>
        <v>1780443.7200000002</v>
      </c>
      <c r="G25" s="124"/>
      <c r="H25" s="124"/>
    </row>
    <row r="26" spans="1:8" ht="12.75" customHeight="1">
      <c r="A26" s="22" t="s">
        <v>10</v>
      </c>
      <c r="B26" s="46">
        <f>B27+B28</f>
        <v>318096.67000000004</v>
      </c>
      <c r="C26" s="52">
        <f t="shared" ref="C26:E26" si="8">C27+C28</f>
        <v>-95673.540000000008</v>
      </c>
      <c r="D26" s="46">
        <f t="shared" si="8"/>
        <v>0</v>
      </c>
      <c r="E26" s="52">
        <f t="shared" si="8"/>
        <v>222423.13</v>
      </c>
      <c r="G26" s="124"/>
      <c r="H26" s="124"/>
    </row>
    <row r="27" spans="1:8" ht="12.75" customHeight="1">
      <c r="A27" s="34" t="s">
        <v>37</v>
      </c>
      <c r="B27" s="47">
        <v>141457.78</v>
      </c>
      <c r="C27" s="50">
        <v>-42338.720000000001</v>
      </c>
      <c r="D27" s="103">
        <v>0</v>
      </c>
      <c r="E27" s="27">
        <f>B27+C27+D27</f>
        <v>99119.06</v>
      </c>
      <c r="G27" s="124"/>
      <c r="H27" s="124"/>
    </row>
    <row r="28" spans="1:8" ht="12.75" customHeight="1">
      <c r="A28" s="38" t="s">
        <v>38</v>
      </c>
      <c r="B28" s="48">
        <v>176638.89</v>
      </c>
      <c r="C28" s="51">
        <v>-53334.82</v>
      </c>
      <c r="D28" s="104">
        <v>0</v>
      </c>
      <c r="E28" s="7">
        <f>B28+C28+D28</f>
        <v>123304.07</v>
      </c>
      <c r="G28" s="124"/>
      <c r="H28" s="124"/>
    </row>
    <row r="29" spans="1:8" ht="12.75" customHeight="1">
      <c r="A29" s="66"/>
      <c r="B29" s="47"/>
      <c r="C29" s="47"/>
      <c r="D29" s="102"/>
      <c r="E29" s="92"/>
      <c r="G29" s="124"/>
      <c r="H29" s="124"/>
    </row>
    <row r="30" spans="1:8" ht="12.75" customHeight="1">
      <c r="A30" s="58" t="s">
        <v>12</v>
      </c>
      <c r="B30" s="112">
        <f>B31+B33</f>
        <v>9119770.3499999996</v>
      </c>
      <c r="C30" s="112">
        <f>C31+C33</f>
        <v>-122898.31</v>
      </c>
      <c r="D30" s="112">
        <f>D31+D33</f>
        <v>0</v>
      </c>
      <c r="E30" s="112">
        <f>E31+E33</f>
        <v>8996872.0399999991</v>
      </c>
      <c r="G30" s="124"/>
      <c r="H30" s="124"/>
    </row>
    <row r="31" spans="1:8" ht="12.75" customHeight="1">
      <c r="A31" s="25" t="s">
        <v>45</v>
      </c>
      <c r="B31" s="47">
        <v>4196971.04</v>
      </c>
      <c r="C31" s="50">
        <v>24220.34</v>
      </c>
      <c r="D31" s="103">
        <v>0</v>
      </c>
      <c r="E31" s="27">
        <f t="shared" ref="E31" si="9">B31+C31+D31</f>
        <v>4221191.38</v>
      </c>
      <c r="G31" s="124"/>
      <c r="H31" s="124"/>
    </row>
    <row r="32" spans="1:8" ht="12.75" customHeight="1">
      <c r="A32" s="86"/>
      <c r="B32" s="105"/>
      <c r="C32" s="84"/>
      <c r="D32" s="106"/>
      <c r="E32" s="93"/>
      <c r="G32" s="124"/>
      <c r="H32" s="124"/>
    </row>
    <row r="33" spans="1:8" ht="12.75" customHeight="1">
      <c r="A33" s="58" t="s">
        <v>58</v>
      </c>
      <c r="B33" s="112">
        <f>SUM(B34:B37)</f>
        <v>4922799.3099999996</v>
      </c>
      <c r="C33" s="60">
        <f>SUM(C34:C37)</f>
        <v>-147118.65</v>
      </c>
      <c r="D33" s="60">
        <f t="shared" ref="D33:E33" si="10">SUM(D34:D37)</f>
        <v>0</v>
      </c>
      <c r="E33" s="60">
        <f t="shared" si="10"/>
        <v>4775680.6599999992</v>
      </c>
      <c r="G33" s="124"/>
      <c r="H33" s="124"/>
    </row>
    <row r="34" spans="1:8" ht="12.75" customHeight="1">
      <c r="A34" s="25" t="s">
        <v>13</v>
      </c>
      <c r="B34" s="47">
        <v>3894498.29</v>
      </c>
      <c r="C34" s="50">
        <v>-116387.7</v>
      </c>
      <c r="D34" s="103">
        <v>0</v>
      </c>
      <c r="E34" s="27">
        <f>B34+C34+D34</f>
        <v>3778110.59</v>
      </c>
      <c r="G34" s="124"/>
      <c r="H34" s="124"/>
    </row>
    <row r="35" spans="1:8" ht="12.75" customHeight="1">
      <c r="A35" s="25" t="s">
        <v>14</v>
      </c>
      <c r="B35" s="47">
        <v>391368.3</v>
      </c>
      <c r="C35" s="50">
        <v>-11696.11</v>
      </c>
      <c r="D35" s="103">
        <v>0</v>
      </c>
      <c r="E35" s="27">
        <f t="shared" ref="E35:E37" si="11">B35+C35+D35</f>
        <v>379672.19</v>
      </c>
      <c r="G35" s="124"/>
      <c r="H35" s="124"/>
    </row>
    <row r="36" spans="1:8" ht="12.75" customHeight="1">
      <c r="A36" s="25" t="s">
        <v>15</v>
      </c>
      <c r="B36" s="47">
        <v>253238.31</v>
      </c>
      <c r="C36" s="50">
        <v>-7568.07</v>
      </c>
      <c r="D36" s="103">
        <v>0</v>
      </c>
      <c r="E36" s="27">
        <f t="shared" si="11"/>
        <v>245670.24</v>
      </c>
      <c r="G36" s="124"/>
      <c r="H36" s="124"/>
    </row>
    <row r="37" spans="1:8" ht="12.75" customHeight="1">
      <c r="A37" s="23" t="s">
        <v>16</v>
      </c>
      <c r="B37" s="48">
        <v>383694.41</v>
      </c>
      <c r="C37" s="51">
        <v>-11466.77</v>
      </c>
      <c r="D37" s="104">
        <v>0</v>
      </c>
      <c r="E37" s="7">
        <f t="shared" si="11"/>
        <v>372227.63999999996</v>
      </c>
      <c r="G37" s="124"/>
      <c r="H37" s="124"/>
    </row>
    <row r="38" spans="1:8" ht="12.75" customHeight="1">
      <c r="A38" s="66"/>
      <c r="B38" s="47"/>
      <c r="C38" s="47"/>
      <c r="D38" s="102"/>
      <c r="E38" s="92"/>
      <c r="G38" s="124"/>
      <c r="H38" s="124"/>
    </row>
    <row r="39" spans="1:8" ht="12.75" customHeight="1">
      <c r="A39" s="58" t="s">
        <v>18</v>
      </c>
      <c r="B39" s="59">
        <f>SUM(B40:B47)</f>
        <v>26010329.559999999</v>
      </c>
      <c r="C39" s="60">
        <f>SUM(C40:C47)</f>
        <v>-351317.44999999995</v>
      </c>
      <c r="D39" s="60">
        <f t="shared" ref="D39:E39" si="12">SUM(D40:D47)</f>
        <v>164463.06</v>
      </c>
      <c r="E39" s="60">
        <f t="shared" si="12"/>
        <v>25823475.170000002</v>
      </c>
      <c r="G39" s="124"/>
      <c r="H39" s="124"/>
    </row>
    <row r="40" spans="1:8" ht="12.75" customHeight="1">
      <c r="A40" s="25" t="s">
        <v>24</v>
      </c>
      <c r="B40" s="47">
        <v>840696</v>
      </c>
      <c r="C40" s="50">
        <v>-22641</v>
      </c>
      <c r="D40" s="103">
        <v>0</v>
      </c>
      <c r="E40" s="27">
        <f t="shared" ref="E40:E47" si="13">B40+C40+D40</f>
        <v>818055</v>
      </c>
      <c r="G40" s="124"/>
      <c r="H40" s="124"/>
    </row>
    <row r="41" spans="1:8" ht="12.75" customHeight="1">
      <c r="A41" s="25" t="s">
        <v>49</v>
      </c>
      <c r="B41" s="47">
        <v>469877.55</v>
      </c>
      <c r="C41" s="50">
        <v>-32890.559999999998</v>
      </c>
      <c r="D41" s="103">
        <v>0</v>
      </c>
      <c r="E41" s="27">
        <f t="shared" si="13"/>
        <v>436986.99</v>
      </c>
      <c r="G41" s="124"/>
      <c r="H41" s="124"/>
    </row>
    <row r="42" spans="1:8" ht="12.75" customHeight="1">
      <c r="A42" s="25" t="s">
        <v>20</v>
      </c>
      <c r="B42" s="47">
        <v>4288323.67</v>
      </c>
      <c r="C42" s="50">
        <v>-77066.53</v>
      </c>
      <c r="D42" s="103">
        <v>0</v>
      </c>
      <c r="E42" s="27">
        <f t="shared" si="13"/>
        <v>4211257.1399999997</v>
      </c>
      <c r="G42" s="124">
        <f>C42</f>
        <v>-77066.53</v>
      </c>
      <c r="H42" s="124"/>
    </row>
    <row r="43" spans="1:8" ht="12.75" customHeight="1">
      <c r="A43" s="25" t="s">
        <v>21</v>
      </c>
      <c r="B43" s="47">
        <v>5201053.8499999996</v>
      </c>
      <c r="C43" s="50">
        <v>7397.94</v>
      </c>
      <c r="D43" s="103">
        <v>0</v>
      </c>
      <c r="E43" s="27">
        <f t="shared" si="13"/>
        <v>5208451.79</v>
      </c>
      <c r="G43" s="124"/>
      <c r="H43" s="124"/>
    </row>
    <row r="44" spans="1:8" ht="12.75" customHeight="1">
      <c r="A44" s="25" t="s">
        <v>22</v>
      </c>
      <c r="B44" s="47">
        <v>6853524.6399999997</v>
      </c>
      <c r="C44" s="50">
        <v>40424.97</v>
      </c>
      <c r="D44" s="103">
        <v>158358.57</v>
      </c>
      <c r="E44" s="27">
        <f t="shared" si="13"/>
        <v>7052308.1799999997</v>
      </c>
      <c r="G44" s="124"/>
      <c r="H44" s="124">
        <f>C45</f>
        <v>-4883.6499999999996</v>
      </c>
    </row>
    <row r="45" spans="1:8" ht="12.75" customHeight="1">
      <c r="A45" s="25" t="s">
        <v>34</v>
      </c>
      <c r="B45" s="47">
        <v>4326065.07</v>
      </c>
      <c r="C45" s="50">
        <v>-4883.6499999999996</v>
      </c>
      <c r="D45" s="103">
        <v>6104.49</v>
      </c>
      <c r="E45" s="27">
        <f t="shared" si="13"/>
        <v>4327285.91</v>
      </c>
      <c r="G45" s="124"/>
      <c r="H45" s="124"/>
    </row>
    <row r="46" spans="1:8" ht="12.75" customHeight="1">
      <c r="A46" s="25" t="s">
        <v>23</v>
      </c>
      <c r="B46" s="47">
        <v>3339602.47</v>
      </c>
      <c r="C46" s="50">
        <v>-48547.51</v>
      </c>
      <c r="D46" s="103">
        <v>0</v>
      </c>
      <c r="E46" s="27">
        <f t="shared" si="13"/>
        <v>3291054.9600000004</v>
      </c>
      <c r="G46" s="124"/>
      <c r="H46" s="124"/>
    </row>
    <row r="47" spans="1:8" ht="12.75" customHeight="1">
      <c r="A47" s="38" t="s">
        <v>36</v>
      </c>
      <c r="B47" s="12">
        <v>691186.31</v>
      </c>
      <c r="C47" s="51">
        <v>-213111.11</v>
      </c>
      <c r="D47" s="104">
        <v>0</v>
      </c>
      <c r="E47" s="7">
        <f t="shared" si="13"/>
        <v>478075.20000000007</v>
      </c>
      <c r="G47" s="124"/>
      <c r="H47" s="124"/>
    </row>
    <row r="48" spans="1:8" ht="12.75" customHeight="1">
      <c r="A48" s="66"/>
      <c r="B48" s="2"/>
      <c r="C48" s="2"/>
      <c r="D48" s="73"/>
      <c r="E48" s="92"/>
      <c r="G48" s="124"/>
      <c r="H48" s="124"/>
    </row>
    <row r="49" spans="1:8" ht="12.75" customHeight="1">
      <c r="A49" s="8" t="s">
        <v>26</v>
      </c>
      <c r="B49" s="26">
        <f>B50</f>
        <v>2086898.04</v>
      </c>
      <c r="C49" s="9">
        <f>C50</f>
        <v>-159402.79999999999</v>
      </c>
      <c r="D49" s="110">
        <v>0</v>
      </c>
      <c r="E49" s="6">
        <f>E50</f>
        <v>1927495.24</v>
      </c>
      <c r="G49" s="124"/>
      <c r="H49" s="124"/>
    </row>
    <row r="50" spans="1:8" ht="12.75" customHeight="1">
      <c r="A50" s="107" t="s">
        <v>27</v>
      </c>
      <c r="B50" s="108">
        <v>2086898.04</v>
      </c>
      <c r="C50" s="109">
        <v>-159402.79999999999</v>
      </c>
      <c r="D50" s="111">
        <v>0</v>
      </c>
      <c r="E50" s="7">
        <f t="shared" ref="E50" si="14">B50+C50+D50</f>
        <v>1927495.24</v>
      </c>
      <c r="G50" s="124">
        <f>C50</f>
        <v>-159402.79999999999</v>
      </c>
      <c r="H50" s="124"/>
    </row>
    <row r="51" spans="1:8" ht="12.75" customHeight="1">
      <c r="A51" s="17"/>
      <c r="B51" s="29"/>
      <c r="C51" s="18"/>
      <c r="D51" s="82"/>
      <c r="E51" s="6"/>
      <c r="G51" s="124"/>
      <c r="H51" s="124"/>
    </row>
    <row r="52" spans="1:8" ht="12.75" customHeight="1">
      <c r="A52" s="19" t="s">
        <v>25</v>
      </c>
      <c r="B52" s="113">
        <f>B5+B30+B39+B49</f>
        <v>47970391.899999999</v>
      </c>
      <c r="C52" s="113"/>
      <c r="D52" s="113">
        <f>D5+D30+D39+D49</f>
        <v>77266.869999999981</v>
      </c>
      <c r="E52" s="113">
        <f>E5+E30+E39+E49</f>
        <v>47067437.57</v>
      </c>
      <c r="G52" s="124"/>
      <c r="H52" s="124"/>
    </row>
    <row r="53" spans="1:8" ht="12.75" customHeight="1">
      <c r="A53" s="122" t="s">
        <v>64</v>
      </c>
      <c r="B53" s="113"/>
      <c r="C53" s="121">
        <f>(C5+C30+C39+C49)-C54</f>
        <v>-1071880.21</v>
      </c>
      <c r="D53" s="113"/>
      <c r="E53" s="113"/>
      <c r="G53" s="124"/>
      <c r="H53" s="124"/>
    </row>
    <row r="54" spans="1:8" ht="12.75" customHeight="1">
      <c r="A54" s="123" t="s">
        <v>65</v>
      </c>
      <c r="B54" s="31"/>
      <c r="C54" s="120">
        <f>C7+C9+C15+C20+C25+C31+C43+C44</f>
        <v>91659.010000000009</v>
      </c>
      <c r="D54" s="31"/>
      <c r="E54" s="27"/>
      <c r="G54" s="124"/>
      <c r="H54" s="124"/>
    </row>
    <row r="55" spans="1:8" ht="12.75" customHeight="1">
      <c r="A55" s="119" t="s">
        <v>63</v>
      </c>
      <c r="B55" s="116" t="s">
        <v>61</v>
      </c>
      <c r="C55" s="117"/>
      <c r="D55" s="115">
        <f>C53-D56</f>
        <v>-763095.55999999994</v>
      </c>
      <c r="E55" s="114"/>
      <c r="G55" s="124"/>
      <c r="H55" s="124"/>
    </row>
    <row r="56" spans="1:8" ht="12.75" customHeight="1">
      <c r="A56" s="39"/>
      <c r="B56" s="116" t="s">
        <v>62</v>
      </c>
      <c r="C56" s="117"/>
      <c r="D56" s="114">
        <f>C26+C47</f>
        <v>-308784.65000000002</v>
      </c>
      <c r="E56" s="118">
        <f>D55+D56</f>
        <v>-1071880.21</v>
      </c>
      <c r="G56" s="124">
        <f>SUM(G4:G50)</f>
        <v>-478978.49999999994</v>
      </c>
      <c r="H56" s="124">
        <f>SUM(H4:H50)</f>
        <v>-6017</v>
      </c>
    </row>
    <row r="57" spans="1:8" ht="12.75" customHeight="1">
      <c r="A57" s="24"/>
      <c r="B57" s="55"/>
      <c r="C57" s="13"/>
      <c r="D57" s="13"/>
      <c r="E57" s="56"/>
      <c r="G57" s="86"/>
      <c r="H57" s="86"/>
    </row>
    <row r="58" spans="1:8" ht="12.75" customHeight="1">
      <c r="A58" s="34" t="s">
        <v>53</v>
      </c>
      <c r="B58" s="138"/>
      <c r="C58" s="139"/>
      <c r="D58" s="139"/>
      <c r="E58" s="140"/>
      <c r="G58" s="86"/>
      <c r="H58" s="86"/>
    </row>
    <row r="59" spans="1:8" ht="12.75" customHeight="1">
      <c r="A59" s="34"/>
      <c r="B59" s="129"/>
      <c r="C59" s="130"/>
      <c r="D59" s="130"/>
      <c r="E59" s="131"/>
      <c r="G59" s="86" t="s">
        <v>67</v>
      </c>
      <c r="H59" s="86" t="s">
        <v>66</v>
      </c>
    </row>
    <row r="60" spans="1:8" ht="12.75" customHeight="1">
      <c r="A60" s="34"/>
      <c r="B60" s="126" t="s">
        <v>41</v>
      </c>
      <c r="C60" s="127"/>
      <c r="D60" s="127"/>
      <c r="E60" s="128"/>
    </row>
    <row r="61" spans="1:8" ht="12.75" customHeight="1">
      <c r="A61" s="34"/>
      <c r="B61" s="87"/>
      <c r="C61" s="88"/>
      <c r="D61" s="88"/>
      <c r="E61" s="89"/>
    </row>
    <row r="62" spans="1:8" ht="12.75" customHeight="1">
      <c r="A62" s="34"/>
      <c r="B62" s="36"/>
      <c r="C62" s="37"/>
      <c r="D62" s="37"/>
      <c r="E62" s="57"/>
    </row>
    <row r="63" spans="1:8" ht="12.75" customHeight="1">
      <c r="A63" s="66"/>
      <c r="B63" s="129"/>
      <c r="C63" s="130"/>
      <c r="D63" s="130"/>
      <c r="E63" s="131"/>
    </row>
    <row r="64" spans="1:8" ht="12.75" customHeight="1">
      <c r="A64" s="67" t="s">
        <v>47</v>
      </c>
      <c r="B64" s="132" t="s">
        <v>35</v>
      </c>
      <c r="C64" s="133"/>
      <c r="D64" s="133"/>
      <c r="E64" s="134"/>
    </row>
  </sheetData>
  <mergeCells count="6">
    <mergeCell ref="B1:C1"/>
    <mergeCell ref="B60:E60"/>
    <mergeCell ref="B63:E63"/>
    <mergeCell ref="B64:E64"/>
    <mergeCell ref="B58:E58"/>
    <mergeCell ref="B59:E59"/>
  </mergeCells>
  <pageMargins left="0.51181102362204722" right="0.51181102362204722" top="0.11811023622047245" bottom="0.19685039370078741" header="0.31496062992125984" footer="0.31496062992125984"/>
  <pageSetup paperSize="9" orientation="portrait" blackAndWhite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SALDOS BANCÁRIOS</vt:lpstr>
      <vt:lpstr>Variação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User</cp:lastModifiedBy>
  <cp:lastPrinted>2020-04-13T11:31:22Z</cp:lastPrinted>
  <dcterms:created xsi:type="dcterms:W3CDTF">2008-11-24T13:01:31Z</dcterms:created>
  <dcterms:modified xsi:type="dcterms:W3CDTF">2020-04-27T15:07:30Z</dcterms:modified>
</cp:coreProperties>
</file>